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in.root.sonoma.gov\data\CDC\Commun-Devel\HOMELESSNESS\Continuum of Care Funding Application\Super NOFO 2022\Renewal Evaluation\YWCA\Financial Audit Review\"/>
    </mc:Choice>
  </mc:AlternateContent>
  <bookViews>
    <workbookView xWindow="0" yWindow="0" windowWidth="28800" windowHeight="12045"/>
  </bookViews>
  <sheets>
    <sheet name="Balance Sheet" sheetId="1" r:id="rId1"/>
    <sheet name="Financial Statemen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2" l="1"/>
  <c r="H11" i="2"/>
  <c r="I14" i="2" l="1"/>
  <c r="B2" i="2" l="1"/>
  <c r="I28" i="2" l="1"/>
  <c r="I12" i="1" l="1"/>
  <c r="I11" i="1"/>
  <c r="I7" i="1"/>
  <c r="I6" i="1"/>
  <c r="I5" i="1"/>
  <c r="H28" i="2" l="1"/>
  <c r="H20" i="2"/>
  <c r="H19" i="2"/>
  <c r="H18" i="2"/>
  <c r="H7" i="2"/>
  <c r="H8" i="2"/>
  <c r="H9" i="2"/>
  <c r="H10" i="2"/>
  <c r="H12" i="2"/>
  <c r="H13" i="2"/>
  <c r="H6" i="2"/>
  <c r="H12" i="1"/>
  <c r="H11" i="1"/>
  <c r="H6" i="1"/>
  <c r="H7" i="1"/>
  <c r="H5" i="1"/>
  <c r="H8" i="1" l="1"/>
  <c r="H13" i="1"/>
  <c r="H21" i="2"/>
  <c r="H14" i="2"/>
  <c r="I9" i="2"/>
  <c r="E21" i="1"/>
  <c r="B21" i="1"/>
  <c r="E8" i="1" l="1"/>
  <c r="B8" i="1"/>
  <c r="B13" i="1"/>
  <c r="F12" i="1" l="1"/>
  <c r="F11" i="1"/>
  <c r="C13" i="1"/>
  <c r="C12" i="1"/>
  <c r="C11" i="1"/>
  <c r="C8" i="1"/>
  <c r="I8" i="1"/>
  <c r="B22" i="1"/>
  <c r="B4" i="2"/>
  <c r="E4" i="2"/>
  <c r="F8" i="1" l="1"/>
  <c r="F7" i="1"/>
  <c r="F6" i="1"/>
  <c r="F5" i="1"/>
  <c r="C7" i="1"/>
  <c r="C6" i="1"/>
  <c r="C5" i="1"/>
  <c r="I19" i="2" l="1"/>
  <c r="I20" i="2"/>
  <c r="I18" i="2"/>
  <c r="I6" i="2"/>
  <c r="I7" i="2"/>
  <c r="I8" i="2"/>
  <c r="I10" i="2"/>
  <c r="I13" i="2"/>
  <c r="I12" i="2"/>
  <c r="E21" i="2" l="1"/>
  <c r="B21" i="2"/>
  <c r="E14" i="2"/>
  <c r="B14" i="2"/>
  <c r="E13" i="1"/>
  <c r="B15" i="1"/>
  <c r="B23" i="1" s="1"/>
  <c r="C18" i="2" l="1"/>
  <c r="C20" i="2"/>
  <c r="C19" i="2"/>
  <c r="F18" i="2"/>
  <c r="F19" i="2"/>
  <c r="I21" i="2"/>
  <c r="F20" i="2"/>
  <c r="I13" i="1"/>
  <c r="F13" i="1"/>
  <c r="E22" i="1"/>
  <c r="C28" i="2"/>
  <c r="F9" i="2"/>
  <c r="F28" i="2"/>
  <c r="C11" i="2"/>
  <c r="C9" i="2"/>
  <c r="E24" i="2"/>
  <c r="E30" i="2" s="1"/>
  <c r="F11" i="2"/>
  <c r="B24" i="2"/>
  <c r="C10" i="2"/>
  <c r="F10" i="2"/>
  <c r="F8" i="2"/>
  <c r="F7" i="2"/>
  <c r="F6" i="2"/>
  <c r="F13" i="2"/>
  <c r="F12" i="2"/>
  <c r="C8" i="2"/>
  <c r="C12" i="2"/>
  <c r="C13" i="2"/>
  <c r="C7" i="2"/>
  <c r="C6" i="2"/>
  <c r="C15" i="1"/>
  <c r="B17" i="1"/>
  <c r="E15" i="1"/>
  <c r="E23" i="1" s="1"/>
  <c r="I24" i="2" l="1"/>
  <c r="H15" i="1"/>
  <c r="I15" i="1"/>
  <c r="B30" i="2"/>
  <c r="H24" i="2"/>
  <c r="F15" i="1"/>
  <c r="C17" i="1"/>
  <c r="C21" i="2"/>
  <c r="F21" i="2"/>
  <c r="E17" i="1"/>
  <c r="F17" i="1" s="1"/>
  <c r="F14" i="2"/>
  <c r="C14" i="2"/>
  <c r="I17" i="1" l="1"/>
  <c r="H17" i="1"/>
</calcChain>
</file>

<file path=xl/sharedStrings.xml><?xml version="1.0" encoding="utf-8"?>
<sst xmlns="http://schemas.openxmlformats.org/spreadsheetml/2006/main" count="36" uniqueCount="35">
  <si>
    <t>Current Assets:</t>
  </si>
  <si>
    <t>Fixed Assets:</t>
  </si>
  <si>
    <t>Other Assets:</t>
  </si>
  <si>
    <t>Total Assets:</t>
  </si>
  <si>
    <t>Current Liabilities:</t>
  </si>
  <si>
    <t>Total Liabilities:</t>
  </si>
  <si>
    <t>Equity</t>
  </si>
  <si>
    <t>Total Liabilities &amp; Equity</t>
  </si>
  <si>
    <t>Income:</t>
  </si>
  <si>
    <t>Total support and revenue:</t>
  </si>
  <si>
    <t>Total Expenses:</t>
  </si>
  <si>
    <t>Expenses:</t>
  </si>
  <si>
    <t>Net Income:</t>
  </si>
  <si>
    <t>Net Income</t>
  </si>
  <si>
    <t>Current Ratio:</t>
  </si>
  <si>
    <t>Debt To Asset Ratio:</t>
  </si>
  <si>
    <t xml:space="preserve">Debt To Equity: </t>
  </si>
  <si>
    <t>Change</t>
  </si>
  <si>
    <t>L/T Liabilities:</t>
  </si>
  <si>
    <t xml:space="preserve"> </t>
  </si>
  <si>
    <t>Program Services</t>
  </si>
  <si>
    <t>Other Changes:</t>
  </si>
  <si>
    <t>Change in Net Assets:</t>
  </si>
  <si>
    <t>General and Administrative</t>
  </si>
  <si>
    <t>Forgiveness of Paycheck Protection Program Loan</t>
  </si>
  <si>
    <t>Young Women's Christian Association</t>
  </si>
  <si>
    <t>Government Contracts</t>
  </si>
  <si>
    <t>Contributions and Grants</t>
  </si>
  <si>
    <t>Special Event Income</t>
  </si>
  <si>
    <t>Miscellaneous Income</t>
  </si>
  <si>
    <t>Rent</t>
  </si>
  <si>
    <t>Gain (Loss) on Investments</t>
  </si>
  <si>
    <t>In-kind Donation</t>
  </si>
  <si>
    <t>Interest Income</t>
  </si>
  <si>
    <t>Fundraising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</si>
</sst>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mm/dd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3" fontId="0" fillId="0" borderId="0" xfId="1" applyFont="1"/>
    <xf numFmtId="9" fontId="0" fillId="0" borderId="0" xfId="2" applyFont="1"/>
    <xf numFmtId="0" fontId="2" fillId="0" borderId="0" xfId="0" applyFont="1" applyAlignment="1"/>
    <xf numFmtId="0" fontId="3" fillId="0" borderId="0" xfId="0" applyFont="1" applyAlignment="1">
      <alignment horizontal="center"/>
    </xf>
    <xf numFmtId="43" fontId="0" fillId="0" borderId="2" xfId="1" applyFont="1" applyBorder="1"/>
    <xf numFmtId="9" fontId="2" fillId="2" borderId="3" xfId="2" applyFont="1" applyFill="1" applyBorder="1"/>
    <xf numFmtId="43" fontId="0" fillId="0" borderId="4" xfId="1" applyFont="1" applyBorder="1"/>
    <xf numFmtId="9" fontId="2" fillId="2" borderId="5" xfId="2" applyFont="1" applyFill="1" applyBorder="1"/>
    <xf numFmtId="43" fontId="2" fillId="2" borderId="6" xfId="1" applyFont="1" applyFill="1" applyBorder="1"/>
    <xf numFmtId="9" fontId="2" fillId="2" borderId="7" xfId="2" applyFont="1" applyFill="1" applyBorder="1"/>
    <xf numFmtId="9" fontId="2" fillId="2" borderId="10" xfId="2" applyFont="1" applyFill="1" applyBorder="1"/>
    <xf numFmtId="9" fontId="0" fillId="2" borderId="3" xfId="2" applyFont="1" applyFill="1" applyBorder="1"/>
    <xf numFmtId="9" fontId="0" fillId="2" borderId="5" xfId="2" applyFont="1" applyFill="1" applyBorder="1"/>
    <xf numFmtId="9" fontId="0" fillId="2" borderId="7" xfId="2" applyFont="1" applyFill="1" applyBorder="1"/>
    <xf numFmtId="43" fontId="0" fillId="2" borderId="6" xfId="1" applyFont="1" applyFill="1" applyBorder="1"/>
    <xf numFmtId="43" fontId="0" fillId="2" borderId="12" xfId="1" applyFont="1" applyFill="1" applyBorder="1"/>
    <xf numFmtId="9" fontId="0" fillId="2" borderId="13" xfId="2" applyFont="1" applyFill="1" applyBorder="1"/>
    <xf numFmtId="43" fontId="2" fillId="2" borderId="9" xfId="1" applyFont="1" applyFill="1" applyBorder="1"/>
    <xf numFmtId="43" fontId="2" fillId="2" borderId="10" xfId="1" applyFont="1" applyFill="1" applyBorder="1"/>
    <xf numFmtId="43" fontId="2" fillId="2" borderId="11" xfId="1" applyFont="1" applyFill="1" applyBorder="1"/>
    <xf numFmtId="43" fontId="2" fillId="2" borderId="8" xfId="1" applyFont="1" applyFill="1" applyBorder="1"/>
    <xf numFmtId="43" fontId="0" fillId="0" borderId="0" xfId="0" applyNumberFormat="1"/>
    <xf numFmtId="9" fontId="0" fillId="2" borderId="17" xfId="2" applyFont="1" applyFill="1" applyBorder="1"/>
    <xf numFmtId="9" fontId="0" fillId="2" borderId="18" xfId="2" applyFont="1" applyFill="1" applyBorder="1"/>
    <xf numFmtId="9" fontId="0" fillId="2" borderId="19" xfId="2" applyFont="1" applyFill="1" applyBorder="1"/>
    <xf numFmtId="43" fontId="0" fillId="0" borderId="2" xfId="0" applyNumberFormat="1" applyBorder="1"/>
    <xf numFmtId="43" fontId="0" fillId="0" borderId="4" xfId="0" applyNumberFormat="1" applyBorder="1"/>
    <xf numFmtId="9" fontId="2" fillId="2" borderId="13" xfId="2" applyFont="1" applyFill="1" applyBorder="1"/>
    <xf numFmtId="43" fontId="2" fillId="3" borderId="6" xfId="0" applyNumberFormat="1" applyFont="1" applyFill="1" applyBorder="1"/>
    <xf numFmtId="0" fontId="0" fillId="0" borderId="0" xfId="0" applyAlignment="1">
      <alignment horizontal="left" wrapText="1"/>
    </xf>
    <xf numFmtId="164" fontId="2" fillId="0" borderId="0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E16" sqref="E16"/>
    </sheetView>
  </sheetViews>
  <sheetFormatPr defaultRowHeight="15" x14ac:dyDescent="0.25"/>
  <cols>
    <col min="1" max="1" width="22.7109375" style="1" bestFit="1" customWidth="1"/>
    <col min="2" max="2" width="14.28515625" bestFit="1" customWidth="1"/>
    <col min="4" max="4" width="1.42578125" customWidth="1"/>
    <col min="5" max="5" width="14.28515625" bestFit="1" customWidth="1"/>
    <col min="7" max="7" width="1.42578125" customWidth="1"/>
    <col min="8" max="8" width="14" bestFit="1" customWidth="1"/>
  </cols>
  <sheetData>
    <row r="1" spans="1:9" ht="15.75" thickBot="1" x14ac:dyDescent="0.3"/>
    <row r="2" spans="1:9" ht="19.5" thickBot="1" x14ac:dyDescent="0.35">
      <c r="B2" s="34" t="s">
        <v>25</v>
      </c>
      <c r="C2" s="35"/>
      <c r="D2" s="35"/>
      <c r="E2" s="35"/>
      <c r="F2" s="36"/>
    </row>
    <row r="4" spans="1:9" s="2" customFormat="1" ht="15.75" thickBot="1" x14ac:dyDescent="0.3">
      <c r="A4" s="5"/>
      <c r="B4" s="33">
        <v>44377</v>
      </c>
      <c r="C4" s="33"/>
      <c r="E4" s="33">
        <v>44012</v>
      </c>
      <c r="F4" s="33"/>
      <c r="H4" s="33" t="s">
        <v>17</v>
      </c>
      <c r="I4" s="33"/>
    </row>
    <row r="5" spans="1:9" x14ac:dyDescent="0.25">
      <c r="A5" s="1" t="s">
        <v>0</v>
      </c>
      <c r="B5" s="7">
        <v>723065</v>
      </c>
      <c r="C5" s="14">
        <f>IFERROR(B5/$B$8,"")</f>
        <v>0.16426747155792895</v>
      </c>
      <c r="D5" s="3"/>
      <c r="E5" s="7">
        <v>874409</v>
      </c>
      <c r="F5" s="14">
        <f>IFERROR(E5/$E$8,"")</f>
        <v>0.20767264629798343</v>
      </c>
      <c r="H5" s="28">
        <f>B5-E5</f>
        <v>-151344</v>
      </c>
      <c r="I5" s="25">
        <f>IFERROR(B5/E5-1,"")</f>
        <v>-0.1730814756023783</v>
      </c>
    </row>
    <row r="6" spans="1:9" x14ac:dyDescent="0.25">
      <c r="A6" s="1" t="s">
        <v>1</v>
      </c>
      <c r="B6" s="9">
        <v>2649334</v>
      </c>
      <c r="C6" s="15">
        <f>IFERROR(B6/$B$8,"")</f>
        <v>0.60188143181104625</v>
      </c>
      <c r="D6" s="3"/>
      <c r="E6" s="9">
        <v>2687954</v>
      </c>
      <c r="F6" s="15">
        <f t="shared" ref="F6:F8" si="0">IFERROR(E6/$E$8,"")</f>
        <v>0.63839063905706572</v>
      </c>
      <c r="H6" s="29">
        <f t="shared" ref="H6:H7" si="1">B6-E6</f>
        <v>-38620</v>
      </c>
      <c r="I6" s="26">
        <f>IFERROR(B6/E6-1,"")</f>
        <v>-1.4367805401431677E-2</v>
      </c>
    </row>
    <row r="7" spans="1:9" x14ac:dyDescent="0.25">
      <c r="A7" s="1" t="s">
        <v>2</v>
      </c>
      <c r="B7" s="9">
        <v>1029355</v>
      </c>
      <c r="C7" s="15">
        <f>IFERROR(B7/$B$8,"")</f>
        <v>0.23385109663102482</v>
      </c>
      <c r="D7" s="3"/>
      <c r="E7" s="9">
        <v>648153</v>
      </c>
      <c r="F7" s="15">
        <f t="shared" si="0"/>
        <v>0.15393671464495087</v>
      </c>
      <c r="H7" s="29">
        <f t="shared" si="1"/>
        <v>381202</v>
      </c>
      <c r="I7" s="26">
        <f>IFERROR(B7/E7-1,"")</f>
        <v>0.58813582595467429</v>
      </c>
    </row>
    <row r="8" spans="1:9" ht="15.75" thickBot="1" x14ac:dyDescent="0.3">
      <c r="A8" s="1" t="s">
        <v>3</v>
      </c>
      <c r="B8" s="17">
        <f>SUM(B5:B7)</f>
        <v>4401754</v>
      </c>
      <c r="C8" s="16">
        <f>IFERROR(B8/$B$8,"")</f>
        <v>1</v>
      </c>
      <c r="D8" s="3"/>
      <c r="E8" s="17">
        <f>SUM(E5:E7)</f>
        <v>4210516</v>
      </c>
      <c r="F8" s="16">
        <f t="shared" si="0"/>
        <v>1</v>
      </c>
      <c r="H8" s="17">
        <f>SUM(H5:H7)</f>
        <v>191238</v>
      </c>
      <c r="I8" s="27">
        <f>IFERROR(B8/E8-1,"")</f>
        <v>4.5419136276883876E-2</v>
      </c>
    </row>
    <row r="9" spans="1:9" x14ac:dyDescent="0.25">
      <c r="B9" s="3"/>
      <c r="C9" s="3"/>
      <c r="D9" s="3"/>
      <c r="E9" s="3"/>
      <c r="I9" s="4"/>
    </row>
    <row r="10" spans="1:9" ht="15.75" thickBot="1" x14ac:dyDescent="0.3">
      <c r="B10" s="3"/>
      <c r="C10" s="4"/>
      <c r="D10" s="3"/>
      <c r="E10" s="3"/>
      <c r="I10" s="4"/>
    </row>
    <row r="11" spans="1:9" x14ac:dyDescent="0.25">
      <c r="A11" s="1" t="s">
        <v>4</v>
      </c>
      <c r="B11" s="7">
        <v>153917</v>
      </c>
      <c r="C11" s="14">
        <f>IFERROR(B11/$B$8,"")</f>
        <v>3.4967197167311032E-2</v>
      </c>
      <c r="D11" s="3"/>
      <c r="E11" s="7">
        <v>413451</v>
      </c>
      <c r="F11" s="14">
        <f>IFERROR(E11/$E$8,"")</f>
        <v>9.8194853077390037E-2</v>
      </c>
      <c r="H11" s="28">
        <f t="shared" ref="H11:H12" si="2">B11-E11</f>
        <v>-259534</v>
      </c>
      <c r="I11" s="14">
        <f>IFERROR(B11/E11-1,"")</f>
        <v>-0.62772613925229348</v>
      </c>
    </row>
    <row r="12" spans="1:9" x14ac:dyDescent="0.25">
      <c r="A12" s="1" t="s">
        <v>18</v>
      </c>
      <c r="B12" s="9">
        <v>1016926</v>
      </c>
      <c r="C12" s="15">
        <f>IFERROR(B12/$B$8,"")</f>
        <v>0.23102744951217175</v>
      </c>
      <c r="D12" s="3"/>
      <c r="E12" s="9">
        <v>1038249</v>
      </c>
      <c r="F12" s="15">
        <f>IFERROR(E12/$E$8,"")</f>
        <v>0.24658474163261701</v>
      </c>
      <c r="H12" s="29">
        <f t="shared" si="2"/>
        <v>-21323</v>
      </c>
      <c r="I12" s="15">
        <f>IFERROR(B12/E12-1,"")</f>
        <v>-2.0537462593270051E-2</v>
      </c>
    </row>
    <row r="13" spans="1:9" ht="15.75" thickBot="1" x14ac:dyDescent="0.3">
      <c r="A13" s="1" t="s">
        <v>5</v>
      </c>
      <c r="B13" s="17">
        <f>SUM(B11:B12)</f>
        <v>1170843</v>
      </c>
      <c r="C13" s="16">
        <f>IFERROR(B13/$B$8,"")</f>
        <v>0.26599464667948275</v>
      </c>
      <c r="D13" s="3"/>
      <c r="E13" s="17">
        <f>SUM(E11:E12)</f>
        <v>1451700</v>
      </c>
      <c r="F13" s="16">
        <f>IFERROR(E13/$E$8,"")</f>
        <v>0.34477959471000702</v>
      </c>
      <c r="H13" s="17">
        <f>SUM(H11:H12)</f>
        <v>-280857</v>
      </c>
      <c r="I13" s="16">
        <f>IFERROR(B13/E13-1,"")</f>
        <v>-0.19346765860715021</v>
      </c>
    </row>
    <row r="14" spans="1:9" ht="15.75" thickBot="1" x14ac:dyDescent="0.3">
      <c r="B14" s="3"/>
      <c r="C14" s="4"/>
      <c r="D14" s="3"/>
      <c r="E14" s="3"/>
      <c r="F14" s="4"/>
      <c r="I14" s="4"/>
    </row>
    <row r="15" spans="1:9" ht="15.75" thickBot="1" x14ac:dyDescent="0.3">
      <c r="A15" s="1" t="s">
        <v>6</v>
      </c>
      <c r="B15" s="18">
        <f>B8-B13</f>
        <v>3230911</v>
      </c>
      <c r="C15" s="19">
        <f>IFERROR(B15/$B$8,"")</f>
        <v>0.7340053533205172</v>
      </c>
      <c r="D15" s="3"/>
      <c r="E15" s="18">
        <f>E8-E13</f>
        <v>2758816</v>
      </c>
      <c r="F15" s="19">
        <f>IFERROR(E15/$E$8,"")</f>
        <v>0.65522040528999292</v>
      </c>
      <c r="H15" s="18">
        <f>B15-E15</f>
        <v>472095</v>
      </c>
      <c r="I15" s="19">
        <f>IFERROR(B15/E15-1,"")</f>
        <v>0.17112232203959965</v>
      </c>
    </row>
    <row r="16" spans="1:9" ht="15.75" thickBot="1" x14ac:dyDescent="0.3">
      <c r="B16" s="3"/>
      <c r="C16" s="4"/>
      <c r="D16" s="3"/>
      <c r="E16" s="3"/>
      <c r="F16" s="4"/>
      <c r="I16" s="4"/>
    </row>
    <row r="17" spans="1:9" ht="15.75" thickBot="1" x14ac:dyDescent="0.3">
      <c r="A17" s="1" t="s">
        <v>7</v>
      </c>
      <c r="B17" s="18">
        <f>B13+B15</f>
        <v>4401754</v>
      </c>
      <c r="C17" s="19">
        <f>IFERROR(B17/$B$8,"")</f>
        <v>1</v>
      </c>
      <c r="D17" s="3"/>
      <c r="E17" s="18">
        <f>E13+E15</f>
        <v>4210516</v>
      </c>
      <c r="F17" s="19">
        <f>IFERROR(E17/$E$8,"")</f>
        <v>1</v>
      </c>
      <c r="H17" s="18">
        <f>B17-E17</f>
        <v>191238</v>
      </c>
      <c r="I17" s="19">
        <f>IFERROR(B17/E17-1,"")</f>
        <v>4.5419136276883876E-2</v>
      </c>
    </row>
    <row r="18" spans="1:9" x14ac:dyDescent="0.25">
      <c r="B18" s="3"/>
      <c r="C18" s="3"/>
      <c r="D18" s="3"/>
      <c r="E18" s="3"/>
      <c r="F18" s="4"/>
    </row>
    <row r="19" spans="1:9" x14ac:dyDescent="0.25">
      <c r="B19" s="3"/>
      <c r="C19" s="3"/>
      <c r="D19" s="3"/>
      <c r="E19" s="3"/>
    </row>
    <row r="20" spans="1:9" ht="15.75" thickBot="1" x14ac:dyDescent="0.3">
      <c r="B20" s="3"/>
      <c r="C20" s="3"/>
      <c r="D20" s="3"/>
      <c r="E20" s="3"/>
    </row>
    <row r="21" spans="1:9" x14ac:dyDescent="0.25">
      <c r="A21" s="1" t="s">
        <v>14</v>
      </c>
      <c r="B21" s="20">
        <f>IFERROR(B5/B11,"")</f>
        <v>4.6977591818967364</v>
      </c>
      <c r="C21" s="3"/>
      <c r="D21" s="3"/>
      <c r="E21" s="20">
        <f>IFERROR(E5/E11,"")</f>
        <v>2.1149035798679892</v>
      </c>
    </row>
    <row r="22" spans="1:9" x14ac:dyDescent="0.25">
      <c r="A22" s="1" t="s">
        <v>15</v>
      </c>
      <c r="B22" s="21">
        <f>IFERROR(B13/B8,"")</f>
        <v>0.26599464667948275</v>
      </c>
      <c r="C22" s="3"/>
      <c r="D22" s="3"/>
      <c r="E22" s="21">
        <f>IFERROR(E13/E8,"")</f>
        <v>0.34477959471000702</v>
      </c>
    </row>
    <row r="23" spans="1:9" ht="15.75" thickBot="1" x14ac:dyDescent="0.3">
      <c r="A23" s="1" t="s">
        <v>16</v>
      </c>
      <c r="B23" s="22">
        <f>IFERROR(B13/B15,"")</f>
        <v>0.36238788378881376</v>
      </c>
      <c r="C23" s="3"/>
      <c r="D23" s="3"/>
      <c r="E23" s="22">
        <f>IFERROR(E13/E15,"")</f>
        <v>0.52620399475717117</v>
      </c>
    </row>
    <row r="24" spans="1:9" x14ac:dyDescent="0.25">
      <c r="B24" s="3"/>
      <c r="C24" s="3"/>
      <c r="D24" s="3"/>
      <c r="E24" s="3"/>
    </row>
    <row r="25" spans="1:9" x14ac:dyDescent="0.25">
      <c r="B25" s="3"/>
      <c r="C25" s="3"/>
      <c r="D25" s="3"/>
      <c r="E25" s="3"/>
    </row>
    <row r="26" spans="1:9" x14ac:dyDescent="0.25">
      <c r="B26" s="3"/>
      <c r="C26" s="3"/>
      <c r="D26" s="3"/>
      <c r="E26" s="3"/>
    </row>
    <row r="27" spans="1:9" x14ac:dyDescent="0.25">
      <c r="B27" s="3"/>
      <c r="C27" s="3"/>
      <c r="D27" s="3"/>
      <c r="E27" s="3"/>
    </row>
  </sheetData>
  <mergeCells count="4">
    <mergeCell ref="E4:F4"/>
    <mergeCell ref="B4:C4"/>
    <mergeCell ref="B2:F2"/>
    <mergeCell ref="H4:I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A10" workbookViewId="0">
      <selection activeCell="I14" sqref="I14"/>
    </sheetView>
  </sheetViews>
  <sheetFormatPr defaultRowHeight="15" x14ac:dyDescent="0.25"/>
  <cols>
    <col min="1" max="1" width="32.7109375" style="1" customWidth="1"/>
    <col min="2" max="2" width="14.140625" customWidth="1"/>
    <col min="4" max="4" width="1.42578125" customWidth="1"/>
    <col min="5" max="5" width="14.140625" customWidth="1"/>
    <col min="7" max="7" width="1.42578125" customWidth="1"/>
    <col min="8" max="8" width="14.42578125" customWidth="1"/>
    <col min="9" max="9" width="9.140625" customWidth="1"/>
  </cols>
  <sheetData>
    <row r="1" spans="1:9" ht="15.75" thickBot="1" x14ac:dyDescent="0.3"/>
    <row r="2" spans="1:9" ht="19.5" thickBot="1" x14ac:dyDescent="0.35">
      <c r="B2" s="34" t="str">
        <f>'Balance Sheet'!B2:F2</f>
        <v>Young Women's Christian Association</v>
      </c>
      <c r="C2" s="35"/>
      <c r="D2" s="35"/>
      <c r="E2" s="35"/>
      <c r="F2" s="36"/>
    </row>
    <row r="4" spans="1:9" s="2" customFormat="1" ht="15.75" thickBot="1" x14ac:dyDescent="0.3">
      <c r="A4" s="5"/>
      <c r="B4" s="37">
        <f>'Balance Sheet'!B4:C4</f>
        <v>44377</v>
      </c>
      <c r="C4" s="37"/>
      <c r="E4" s="37">
        <f>'Balance Sheet'!E4:F4</f>
        <v>44012</v>
      </c>
      <c r="F4" s="37"/>
      <c r="H4" s="37" t="s">
        <v>17</v>
      </c>
      <c r="I4" s="37"/>
    </row>
    <row r="5" spans="1:9" ht="19.5" thickBot="1" x14ac:dyDescent="0.35">
      <c r="A5" s="6" t="s">
        <v>8</v>
      </c>
    </row>
    <row r="6" spans="1:9" x14ac:dyDescent="0.25">
      <c r="A6" s="1" t="s">
        <v>26</v>
      </c>
      <c r="B6" s="7">
        <v>1856565</v>
      </c>
      <c r="C6" s="8">
        <f t="shared" ref="C6:C13" si="0">IFERROR(B6/$B$14,"")</f>
        <v>0.60976162488804464</v>
      </c>
      <c r="E6" s="7">
        <v>1723183</v>
      </c>
      <c r="F6" s="8">
        <f t="shared" ref="F6:F13" si="1">IFERROR(E6/$E$14,"")</f>
        <v>0.68477586602231189</v>
      </c>
      <c r="H6" s="28">
        <f>B6-E6</f>
        <v>133382</v>
      </c>
      <c r="I6" s="8">
        <f t="shared" ref="I6:I10" si="2">IF(E6&lt;&gt;0,(B6/E6-1),"")</f>
        <v>7.740443121827445E-2</v>
      </c>
    </row>
    <row r="7" spans="1:9" x14ac:dyDescent="0.25">
      <c r="A7" s="1" t="s">
        <v>27</v>
      </c>
      <c r="B7" s="9">
        <v>612363</v>
      </c>
      <c r="C7" s="10">
        <f t="shared" si="0"/>
        <v>0.20112167249803678</v>
      </c>
      <c r="E7" s="9">
        <v>478328</v>
      </c>
      <c r="F7" s="10">
        <f t="shared" si="1"/>
        <v>0.19008281212310033</v>
      </c>
      <c r="H7" s="29">
        <f t="shared" ref="H7:H13" si="3">B7-E7</f>
        <v>134035</v>
      </c>
      <c r="I7" s="10">
        <f t="shared" si="2"/>
        <v>0.28021566790988617</v>
      </c>
    </row>
    <row r="8" spans="1:9" x14ac:dyDescent="0.25">
      <c r="A8" s="1" t="s">
        <v>28</v>
      </c>
      <c r="B8" s="9">
        <v>202315</v>
      </c>
      <c r="C8" s="10">
        <f t="shared" si="0"/>
        <v>6.6447403209273434E-2</v>
      </c>
      <c r="E8" s="9">
        <v>76237</v>
      </c>
      <c r="F8" s="10">
        <f t="shared" si="1"/>
        <v>3.0295829112719306E-2</v>
      </c>
      <c r="H8" s="29">
        <f t="shared" si="3"/>
        <v>126078</v>
      </c>
      <c r="I8" s="10">
        <f t="shared" si="2"/>
        <v>1.6537639204061021</v>
      </c>
    </row>
    <row r="9" spans="1:9" x14ac:dyDescent="0.25">
      <c r="A9" s="1" t="s">
        <v>29</v>
      </c>
      <c r="B9" s="9">
        <v>143932</v>
      </c>
      <c r="C9" s="10">
        <f t="shared" si="0"/>
        <v>4.7272360619415983E-2</v>
      </c>
      <c r="E9" s="9">
        <v>108365</v>
      </c>
      <c r="F9" s="10">
        <f t="shared" si="1"/>
        <v>4.3063178270391377E-2</v>
      </c>
      <c r="H9" s="29">
        <f t="shared" si="3"/>
        <v>35567</v>
      </c>
      <c r="I9" s="10">
        <f t="shared" si="2"/>
        <v>0.3282148295113736</v>
      </c>
    </row>
    <row r="10" spans="1:9" x14ac:dyDescent="0.25">
      <c r="A10" s="1" t="s">
        <v>30</v>
      </c>
      <c r="B10" s="9">
        <v>98212</v>
      </c>
      <c r="C10" s="10">
        <f t="shared" si="0"/>
        <v>3.2256295202971422E-2</v>
      </c>
      <c r="E10" s="9">
        <v>106588</v>
      </c>
      <c r="F10" s="10">
        <f t="shared" si="1"/>
        <v>4.23570160613157E-2</v>
      </c>
      <c r="H10" s="29">
        <f t="shared" si="3"/>
        <v>-8376</v>
      </c>
      <c r="I10" s="10">
        <f t="shared" si="2"/>
        <v>-7.8582954929260374E-2</v>
      </c>
    </row>
    <row r="11" spans="1:9" x14ac:dyDescent="0.25">
      <c r="A11" s="1" t="s">
        <v>31</v>
      </c>
      <c r="B11" s="9">
        <v>93470</v>
      </c>
      <c r="C11" s="10">
        <f t="shared" ref="C11" si="4">IFERROR(B11/$B$14,"")</f>
        <v>3.0698854647311313E-2</v>
      </c>
      <c r="E11" s="9">
        <v>-12642</v>
      </c>
      <c r="F11" s="10">
        <f t="shared" ref="F11" si="5">IFERROR(E11/$E$14,"")</f>
        <v>-5.023805653986876E-3</v>
      </c>
      <c r="H11" s="29">
        <f>B11-E11</f>
        <v>106112</v>
      </c>
      <c r="I11" s="10">
        <f>-IF(E11&lt;&gt;0,(B11/E11-1),"")</f>
        <v>8.3936086062331903</v>
      </c>
    </row>
    <row r="12" spans="1:9" x14ac:dyDescent="0.25">
      <c r="A12" s="1" t="s">
        <v>33</v>
      </c>
      <c r="B12" s="9">
        <v>37882</v>
      </c>
      <c r="C12" s="10">
        <f t="shared" si="0"/>
        <v>1.2441788934946477E-2</v>
      </c>
      <c r="E12" s="9">
        <v>27548</v>
      </c>
      <c r="F12" s="10">
        <f t="shared" si="1"/>
        <v>1.0947302496126439E-2</v>
      </c>
      <c r="H12" s="29">
        <f t="shared" si="3"/>
        <v>10334</v>
      </c>
      <c r="I12" s="10">
        <f>IF(E12&lt;&gt;0,(B12/E12-1),"")</f>
        <v>0.37512705096558729</v>
      </c>
    </row>
    <row r="13" spans="1:9" x14ac:dyDescent="0.25">
      <c r="A13" s="1" t="s">
        <v>32</v>
      </c>
      <c r="B13" s="9"/>
      <c r="C13" s="10">
        <f t="shared" si="0"/>
        <v>0</v>
      </c>
      <c r="E13" s="9">
        <v>8812</v>
      </c>
      <c r="F13" s="10">
        <f t="shared" si="1"/>
        <v>3.5018015680218597E-3</v>
      </c>
      <c r="H13" s="29">
        <f t="shared" si="3"/>
        <v>-8812</v>
      </c>
      <c r="I13" s="10">
        <f>IF(E13&lt;&gt;0,(B13/E13-1),"")</f>
        <v>-1</v>
      </c>
    </row>
    <row r="14" spans="1:9" ht="15.75" thickBot="1" x14ac:dyDescent="0.3">
      <c r="A14" s="1" t="s">
        <v>9</v>
      </c>
      <c r="B14" s="11">
        <f>SUM(B6:B13)</f>
        <v>3044739</v>
      </c>
      <c r="C14" s="12">
        <f>SUM(C6:C13)</f>
        <v>1</v>
      </c>
      <c r="E14" s="11">
        <f>SUM(E6:E13)</f>
        <v>2516419</v>
      </c>
      <c r="F14" s="12">
        <f>SUM(F6:F13)</f>
        <v>1</v>
      </c>
      <c r="H14" s="11">
        <f>SUM(H6:H13)</f>
        <v>528320</v>
      </c>
      <c r="I14" s="12">
        <f>IF(E14&lt;&gt;0,(B14/E14-1),"")</f>
        <v>0.2099491380410019</v>
      </c>
    </row>
    <row r="15" spans="1:9" x14ac:dyDescent="0.25">
      <c r="B15" s="3"/>
      <c r="C15" s="4"/>
      <c r="E15" s="3"/>
      <c r="F15" s="4"/>
    </row>
    <row r="16" spans="1:9" x14ac:dyDescent="0.25">
      <c r="B16" s="3"/>
      <c r="C16" s="4"/>
      <c r="E16" s="3"/>
      <c r="F16" s="4"/>
    </row>
    <row r="17" spans="1:12" ht="19.5" thickBot="1" x14ac:dyDescent="0.35">
      <c r="A17" s="6" t="s">
        <v>11</v>
      </c>
      <c r="B17" s="3"/>
      <c r="C17" s="4"/>
      <c r="E17" s="3"/>
      <c r="F17" s="4"/>
    </row>
    <row r="18" spans="1:12" x14ac:dyDescent="0.25">
      <c r="A18" s="1" t="s">
        <v>20</v>
      </c>
      <c r="B18" s="7">
        <v>2416237</v>
      </c>
      <c r="C18" s="8">
        <f>IFERROR(B18/$B$21,"")</f>
        <v>0.83507099308058097</v>
      </c>
      <c r="E18" s="7">
        <v>2279516</v>
      </c>
      <c r="F18" s="8">
        <f>IFERROR(E18/$E$21,"")</f>
        <v>0.84298197928338714</v>
      </c>
      <c r="H18" s="28">
        <f>B18-E18</f>
        <v>136721</v>
      </c>
      <c r="I18" s="8">
        <f>IF(E18&lt;&gt;0,(B18/E18-1),"")</f>
        <v>5.9978083066756227E-2</v>
      </c>
    </row>
    <row r="19" spans="1:12" x14ac:dyDescent="0.25">
      <c r="A19" s="1" t="s">
        <v>23</v>
      </c>
      <c r="B19" s="9">
        <v>400775</v>
      </c>
      <c r="C19" s="10">
        <f>IFERROR(B19/$B$21,"")</f>
        <v>0.13851107207276017</v>
      </c>
      <c r="E19" s="9">
        <v>332678</v>
      </c>
      <c r="F19" s="10">
        <f>IFERROR(E19/$E$21,"")</f>
        <v>0.12302679994526849</v>
      </c>
      <c r="H19" s="29">
        <f t="shared" ref="H19:H20" si="6">B19-E19</f>
        <v>68097</v>
      </c>
      <c r="I19" s="10">
        <f t="shared" ref="I19:I20" si="7">IF(E19&lt;&gt;0,(B19/E19-1),"")</f>
        <v>0.20469342727802853</v>
      </c>
    </row>
    <row r="20" spans="1:12" x14ac:dyDescent="0.25">
      <c r="A20" s="1" t="s">
        <v>34</v>
      </c>
      <c r="B20" s="9">
        <v>76439</v>
      </c>
      <c r="C20" s="10">
        <f>IFERROR(B20/$B$21,"")</f>
        <v>2.6417934846658886E-2</v>
      </c>
      <c r="D20" s="3"/>
      <c r="E20" s="9">
        <v>91916</v>
      </c>
      <c r="F20" s="10">
        <f>IFERROR(E20/$E$21,"")</f>
        <v>3.3991220771344359E-2</v>
      </c>
      <c r="H20" s="29">
        <f t="shared" si="6"/>
        <v>-15477</v>
      </c>
      <c r="I20" s="10">
        <f t="shared" si="7"/>
        <v>-0.16838200095739586</v>
      </c>
    </row>
    <row r="21" spans="1:12" ht="15.75" thickBot="1" x14ac:dyDescent="0.3">
      <c r="A21" s="1" t="s">
        <v>10</v>
      </c>
      <c r="B21" s="11">
        <f>SUM(B18:B20)</f>
        <v>2893451</v>
      </c>
      <c r="C21" s="12">
        <f>SUM(C18:C20)</f>
        <v>1</v>
      </c>
      <c r="D21" s="3"/>
      <c r="E21" s="11">
        <f>SUM(E18:E20)</f>
        <v>2704110</v>
      </c>
      <c r="F21" s="12">
        <f>SUM(F18:F20)</f>
        <v>0.99999999999999989</v>
      </c>
      <c r="H21" s="31">
        <f>SUM(H18:H20)</f>
        <v>189341</v>
      </c>
      <c r="I21" s="12">
        <f>IF(E21&lt;&gt;0,(B21/E21-1),"")</f>
        <v>7.0019710736619389E-2</v>
      </c>
      <c r="L21" t="s">
        <v>19</v>
      </c>
    </row>
    <row r="22" spans="1:12" x14ac:dyDescent="0.25">
      <c r="B22" s="3"/>
      <c r="C22" s="4"/>
      <c r="D22" s="3"/>
      <c r="E22" s="3"/>
      <c r="F22" s="4"/>
    </row>
    <row r="23" spans="1:12" ht="19.5" thickBot="1" x14ac:dyDescent="0.35">
      <c r="A23" s="6" t="s">
        <v>12</v>
      </c>
      <c r="B23" s="3"/>
      <c r="C23" s="4"/>
      <c r="D23" s="3"/>
      <c r="E23" s="3"/>
      <c r="F23" s="4"/>
    </row>
    <row r="24" spans="1:12" ht="15.75" thickBot="1" x14ac:dyDescent="0.3">
      <c r="A24" s="1" t="s">
        <v>13</v>
      </c>
      <c r="B24" s="23">
        <f>B14-B21</f>
        <v>151288</v>
      </c>
      <c r="C24" s="4"/>
      <c r="D24" s="3"/>
      <c r="E24" s="23">
        <f>E14-E21</f>
        <v>-187691</v>
      </c>
      <c r="F24" s="4"/>
      <c r="H24" s="23">
        <f>B24-E24</f>
        <v>338979</v>
      </c>
      <c r="I24" s="30">
        <f>IF(E24&lt;&gt;0,(B24/E24-1),"")</f>
        <v>-1.8060482388606807</v>
      </c>
    </row>
    <row r="25" spans="1:12" x14ac:dyDescent="0.25">
      <c r="B25" s="3"/>
      <c r="C25" s="4"/>
      <c r="D25" s="3"/>
      <c r="E25" s="3"/>
      <c r="F25" s="4"/>
    </row>
    <row r="26" spans="1:12" x14ac:dyDescent="0.25">
      <c r="B26" s="3"/>
      <c r="C26" s="4"/>
      <c r="E26" s="3"/>
      <c r="F26" s="4"/>
    </row>
    <row r="27" spans="1:12" ht="18.75" x14ac:dyDescent="0.3">
      <c r="A27" s="6" t="s">
        <v>21</v>
      </c>
      <c r="B27" s="3"/>
      <c r="C27" s="4"/>
      <c r="E27" s="3"/>
      <c r="F27" s="4"/>
    </row>
    <row r="28" spans="1:12" ht="30" x14ac:dyDescent="0.25">
      <c r="A28" s="32" t="s">
        <v>24</v>
      </c>
      <c r="B28" s="9">
        <v>320807</v>
      </c>
      <c r="C28" s="10">
        <f t="shared" ref="C28" si="8">IFERROR(B28/$B$14,"")</f>
        <v>0.10536436784893549</v>
      </c>
      <c r="E28" s="9">
        <v>0</v>
      </c>
      <c r="F28" s="10">
        <f t="shared" ref="F28" si="9">IFERROR(E28/$E$14,"")</f>
        <v>0</v>
      </c>
      <c r="H28" s="9">
        <f>B28-E28</f>
        <v>320807</v>
      </c>
      <c r="I28" s="13" t="str">
        <f>IF(E28&lt;&gt;0,(B28/E28-1),"")</f>
        <v/>
      </c>
    </row>
    <row r="29" spans="1:12" x14ac:dyDescent="0.25">
      <c r="C29" s="4"/>
      <c r="E29" s="3"/>
      <c r="F29" s="4"/>
    </row>
    <row r="30" spans="1:12" x14ac:dyDescent="0.25">
      <c r="A30" s="1" t="s">
        <v>22</v>
      </c>
      <c r="B30" s="24">
        <f>B24+B28</f>
        <v>472095</v>
      </c>
      <c r="C30" s="4"/>
      <c r="E30" s="24">
        <f>E24+E28</f>
        <v>-187691</v>
      </c>
      <c r="F30" s="4"/>
    </row>
    <row r="31" spans="1:12" x14ac:dyDescent="0.25">
      <c r="C31" s="4"/>
      <c r="F31" s="4"/>
    </row>
    <row r="32" spans="1:12" x14ac:dyDescent="0.25">
      <c r="C32" s="4"/>
    </row>
  </sheetData>
  <mergeCells count="4">
    <mergeCell ref="B2:F2"/>
    <mergeCell ref="B4:C4"/>
    <mergeCell ref="E4:F4"/>
    <mergeCell ref="H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Financial Statement</vt:lpstr>
    </vt:vector>
  </TitlesOfParts>
  <Company>Sonoma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Arvan Williams</dc:creator>
  <cp:lastModifiedBy>Arvan Williams</cp:lastModifiedBy>
  <cp:lastPrinted>2017-01-20T17:10:57Z</cp:lastPrinted>
  <dcterms:created xsi:type="dcterms:W3CDTF">2016-02-04T18:50:16Z</dcterms:created>
  <dcterms:modified xsi:type="dcterms:W3CDTF">2022-05-23T18:08:23Z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NewReviewCycle">
    <vt:lpwstr/>
  </property>
  <property fmtid="{D5CDD505-2E9C-101B-9397-08002B2CF9AE}" pid="4" name="_AdHocReviewCycleID">
    <vt:i4>-2028825798</vt:i4>
  </property>
  <property fmtid="{D5CDD505-2E9C-101B-9397-08002B2CF9AE}" pid="5" name="_EmailSubject">
    <vt:lpwstr>Spreadsheet for Financials </vt:lpwstr>
  </property>
  <property fmtid="{D5CDD505-2E9C-101B-9397-08002B2CF9AE}" pid="6" name="_AuthorEmail">
    <vt:lpwstr>Chuck.Mottern@sonoma-county.org</vt:lpwstr>
  </property>
  <property fmtid="{D5CDD505-2E9C-101B-9397-08002B2CF9AE}" pid="7" name="_AuthorEmailDisplayName">
    <vt:lpwstr>Chuck Mottern</vt:lpwstr>
  </property>
  <property fmtid="{D5CDD505-2E9C-101B-9397-08002B2CF9AE}" pid="8" name="_ReviewingToolsShownOnce">
    <vt:lpwstr/>
  </property>
</Properties>
</file>